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ove\Grundejerforening - hjemmeside\"/>
    </mc:Choice>
  </mc:AlternateContent>
  <xr:revisionPtr revIDLastSave="0" documentId="13_ncr:1_{9B6F2F1F-B6A0-4C29-92AD-4A0C75E14C7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Regnskab 2017" sheetId="1" r:id="rId1"/>
  </sheets>
  <definedNames>
    <definedName name="_xlnm.Print_Area" localSheetId="0">'Regnskab 2017'!$A$1:$P$56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6" i="1" l="1"/>
  <c r="P35" i="1"/>
  <c r="E43" i="1"/>
  <c r="D43" i="1"/>
  <c r="P42" i="1"/>
  <c r="E34" i="1"/>
  <c r="P34" i="1" s="1"/>
  <c r="P20" i="1"/>
  <c r="G19" i="1"/>
  <c r="E19" i="1"/>
  <c r="P19" i="1" s="1"/>
  <c r="P18" i="1"/>
  <c r="P17" i="1"/>
  <c r="H16" i="1"/>
  <c r="P16" i="1" s="1"/>
  <c r="P15" i="1"/>
  <c r="O14" i="1"/>
  <c r="P14" i="1" s="1"/>
  <c r="P13" i="1"/>
  <c r="F12" i="1"/>
  <c r="P12" i="1" s="1"/>
  <c r="H8" i="1"/>
  <c r="P8" i="1" s="1"/>
  <c r="E7" i="1"/>
  <c r="P7" i="1" s="1"/>
  <c r="H6" i="1"/>
  <c r="G6" i="1"/>
  <c r="F6" i="1"/>
  <c r="E6" i="1"/>
  <c r="P6" i="1" l="1"/>
  <c r="P9" i="1"/>
  <c r="P43" i="1"/>
  <c r="P46" i="1" s="1"/>
  <c r="P21" i="1"/>
  <c r="P28" i="1" s="1"/>
  <c r="P30" i="1" s="1"/>
  <c r="P38" i="1"/>
  <c r="P44" i="1"/>
  <c r="P23" i="1" l="1"/>
</calcChain>
</file>

<file path=xl/sharedStrings.xml><?xml version="1.0" encoding="utf-8"?>
<sst xmlns="http://schemas.openxmlformats.org/spreadsheetml/2006/main" count="94" uniqueCount="83">
  <si>
    <t>Grundejerforeningen Lejdebæk</t>
  </si>
  <si>
    <t>Regnskab for perioden 1. januar 2025 til 31. december 2025</t>
  </si>
  <si>
    <t>Kontonr.</t>
  </si>
  <si>
    <t>Bilagsnr.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</si>
  <si>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</si>
  <si>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</si>
  <si>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</si>
  <si>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</si>
  <si>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</si>
  <si>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</si>
  <si>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</si>
  <si>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</si>
  <si>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Sept.</t>
  </si>
  <si>
    <t>Okt.</t>
  </si>
  <si>
    <t>Nov.</t>
  </si>
  <si>
    <t>Dec.</t>
  </si>
  <si>
    <t>Indtægter</t>
  </si>
  <si>
    <t>1.</t>
  </si>
  <si>
    <t>Medlemskontingenter (64 medlemmer)</t>
  </si>
  <si>
    <t>8,9,10,12,13,14,15,18,21,24,25,26,27,28,29,30,31,32,33,34,36,37,39</t>
  </si>
  <si>
    <t>Overført til vejfond</t>
  </si>
  <si>
    <t>11</t>
  </si>
  <si>
    <t>2.</t>
  </si>
  <si>
    <t>Diverse</t>
  </si>
  <si>
    <t>20,38,41,43</t>
  </si>
  <si>
    <t>Indtægter i alt</t>
  </si>
  <si>
    <t>Udgifter</t>
  </si>
  <si>
    <t>4.</t>
  </si>
  <si>
    <t>Parcelhusejernes Landsforening</t>
  </si>
  <si>
    <t>16</t>
  </si>
  <si>
    <t>5.</t>
  </si>
  <si>
    <t>Generalforsamling / bestyrelsesmøder</t>
  </si>
  <si>
    <t>2,6</t>
  </si>
  <si>
    <t>6.</t>
  </si>
  <si>
    <t>Hjemmeside</t>
  </si>
  <si>
    <t>19,44,47,48,52,53</t>
  </si>
  <si>
    <t>7.</t>
  </si>
  <si>
    <t>Repræsentation og gaver</t>
  </si>
  <si>
    <t>5,45,46</t>
  </si>
  <si>
    <t>8.</t>
  </si>
  <si>
    <t>Fællesarealer</t>
  </si>
  <si>
    <t>3,35,49,51</t>
  </si>
  <si>
    <t>10.</t>
  </si>
  <si>
    <t>Renteudgifter</t>
  </si>
  <si>
    <t>11.</t>
  </si>
  <si>
    <t>Advokat</t>
  </si>
  <si>
    <t>12.</t>
  </si>
  <si>
    <t>Kontorhold</t>
  </si>
  <si>
    <t>1,4,7,22,23,42,50</t>
  </si>
  <si>
    <t>13.</t>
  </si>
  <si>
    <t>Udgifter i alt</t>
  </si>
  <si>
    <t>Årets resultat</t>
  </si>
  <si>
    <t xml:space="preserve"> </t>
  </si>
  <si>
    <t>Balance pr. 31. december 2025</t>
  </si>
  <si>
    <t>Driftsresultat 2025</t>
  </si>
  <si>
    <t>Indestående i banken 31. dec. 2025 konto 2360-4380 239 499</t>
  </si>
  <si>
    <t>Vejfond</t>
  </si>
  <si>
    <t>Indestående på vejfond 31. dec. 2024</t>
  </si>
  <si>
    <t>1,2,3,5</t>
  </si>
  <si>
    <t>4</t>
  </si>
  <si>
    <t>Indestående i banken 31. dec. 2025 konto 2360-9043 413 047</t>
  </si>
  <si>
    <t>Vintervedligeholdelse</t>
  </si>
  <si>
    <t>Indestående på snekonto 31. dec. 2024</t>
  </si>
  <si>
    <t>15.</t>
  </si>
  <si>
    <t>8,10</t>
  </si>
  <si>
    <t>16.</t>
  </si>
  <si>
    <t>1,2,3,4,5,6,7,9,11</t>
  </si>
  <si>
    <t>Indestående i banken 31. dec. 2025 konto 2360-6893 140 563</t>
  </si>
  <si>
    <t>Poul Johansen</t>
  </si>
  <si>
    <t>kasserer</t>
  </si>
  <si>
    <t>Bilag er gennemgået stikprøvevis med kontrol i forhold til udgifts- og indtægtsposter.</t>
  </si>
  <si>
    <t>Foreningskonti er afstemt med Nordea Bank</t>
  </si>
  <si>
    <t>Kontrollen giver ikke anledning til bemærkninger.</t>
  </si>
  <si>
    <t xml:space="preserve">Nina Wennich                                              Tine Hansen                                                                                                                                                                       </t>
  </si>
  <si>
    <t>bilagskontrollant                                           bilagskontrollant</t>
  </si>
  <si>
    <t>Diverse (mæglersalær og renter)</t>
  </si>
  <si>
    <t>14.</t>
  </si>
  <si>
    <t>17.</t>
  </si>
  <si>
    <t>Medlemsindbetalinger (64 medlemmer) + renter</t>
  </si>
  <si>
    <t>Udgift til vejvedligeholdelse</t>
  </si>
  <si>
    <t>Renter</t>
  </si>
  <si>
    <t>Indestående i banken 31. dec. 2024</t>
  </si>
  <si>
    <t>Udgifter til snerydning / saltning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</si>
</sst>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charset val="1"/>
    </font>
    <font>
      <sz val="10"/>
      <name val="Arial Baltic"/>
      <family val="2"/>
      <charset val="186"/>
    </font>
    <font>
      <b/>
      <i/>
      <sz val="11"/>
      <name val="Arial Baltic"/>
      <family val="2"/>
      <charset val="186"/>
    </font>
    <font>
      <b/>
      <i/>
      <sz val="14"/>
      <name val="Arial Baltic"/>
      <family val="2"/>
      <charset val="186"/>
    </font>
    <font>
      <i/>
      <sz val="11"/>
      <name val="Arial Baltic"/>
      <family val="2"/>
      <charset val="186"/>
    </font>
    <font>
      <b/>
      <sz val="11"/>
      <name val="Arial Baltic"/>
      <charset val="1"/>
    </font>
    <font>
      <sz val="11"/>
      <name val="Arial Baltic"/>
      <charset val="1"/>
    </font>
    <font>
      <sz val="11"/>
      <name val="Arial Baltic"/>
      <family val="2"/>
      <charset val="186"/>
    </font>
    <font>
      <b/>
      <sz val="11"/>
      <name val="Arial Baltic"/>
      <family val="2"/>
      <charset val="186"/>
    </font>
    <font>
      <b/>
      <i/>
      <sz val="11"/>
      <name val="Arial Baltic"/>
      <charset val="1"/>
    </font>
    <font>
      <i/>
      <sz val="11"/>
      <name val="Arial Baltic"/>
      <charset val="1"/>
    </font>
    <font>
      <b/>
      <sz val="11"/>
      <name val="Arial Baltic"/>
    </font>
    <font>
      <b/>
      <sz val="14"/>
      <name val="Arial Baltic"/>
    </font>
    <font>
      <sz val="11"/>
      <name val="Arial Baltic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49" fontId="7" fillId="0" borderId="2" xfId="0" applyNumberFormat="1" applyFont="1" applyBorder="1" applyAlignment="1">
      <alignment wrapText="1"/>
    </xf>
    <xf numFmtId="4" fontId="7" fillId="0" borderId="2" xfId="0" applyNumberFormat="1" applyFont="1" applyBorder="1"/>
    <xf numFmtId="0" fontId="7" fillId="0" borderId="0" xfId="0" applyFont="1" applyAlignment="1">
      <alignment horizontal="center"/>
    </xf>
    <xf numFmtId="4" fontId="6" fillId="0" borderId="3" xfId="0" applyNumberFormat="1" applyFont="1" applyBorder="1" applyAlignment="1">
      <alignment horizontal="right"/>
    </xf>
    <xf numFmtId="0" fontId="8" fillId="0" borderId="0" xfId="0" applyFont="1"/>
    <xf numFmtId="49" fontId="8" fillId="0" borderId="2" xfId="0" applyNumberFormat="1" applyFont="1" applyBorder="1" applyAlignment="1">
      <alignment wrapText="1"/>
    </xf>
    <xf numFmtId="4" fontId="8" fillId="0" borderId="2" xfId="0" applyNumberFormat="1" applyFont="1" applyBorder="1"/>
    <xf numFmtId="4" fontId="9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wrapText="1"/>
    </xf>
    <xf numFmtId="4" fontId="2" fillId="0" borderId="2" xfId="0" applyNumberFormat="1" applyFont="1" applyBorder="1"/>
    <xf numFmtId="4" fontId="7" fillId="0" borderId="0" xfId="0" applyNumberFormat="1" applyFont="1"/>
    <xf numFmtId="49" fontId="7" fillId="0" borderId="4" xfId="0" applyNumberFormat="1" applyFont="1" applyBorder="1" applyAlignment="1">
      <alignment wrapText="1"/>
    </xf>
    <xf numFmtId="4" fontId="7" fillId="0" borderId="3" xfId="0" applyNumberFormat="1" applyFont="1" applyBorder="1"/>
    <xf numFmtId="49" fontId="8" fillId="0" borderId="5" xfId="0" applyNumberFormat="1" applyFont="1" applyBorder="1"/>
    <xf numFmtId="4" fontId="8" fillId="0" borderId="0" xfId="0" applyNumberFormat="1" applyFont="1"/>
    <xf numFmtId="49" fontId="8" fillId="0" borderId="0" xfId="0" applyNumberFormat="1" applyFont="1"/>
    <xf numFmtId="49" fontId="2" fillId="0" borderId="0" xfId="0" applyNumberFormat="1" applyFont="1"/>
    <xf numFmtId="4" fontId="2" fillId="0" borderId="0" xfId="0" applyNumberFormat="1" applyFont="1"/>
    <xf numFmtId="4" fontId="5" fillId="0" borderId="6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0" fontId="10" fillId="0" borderId="0" xfId="0" applyFont="1"/>
    <xf numFmtId="49" fontId="10" fillId="0" borderId="0" xfId="0" applyNumberFormat="1" applyFont="1"/>
    <xf numFmtId="4" fontId="10" fillId="0" borderId="0" xfId="0" applyNumberFormat="1" applyFont="1"/>
    <xf numFmtId="0" fontId="6" fillId="0" borderId="0" xfId="0" applyFont="1"/>
    <xf numFmtId="49" fontId="6" fillId="0" borderId="0" xfId="0" applyNumberFormat="1" applyFont="1"/>
    <xf numFmtId="49" fontId="7" fillId="0" borderId="0" xfId="0" applyNumberFormat="1" applyFont="1"/>
    <xf numFmtId="4" fontId="7" fillId="0" borderId="3" xfId="0" applyNumberFormat="1" applyFont="1" applyBorder="1" applyAlignment="1">
      <alignment horizontal="right"/>
    </xf>
    <xf numFmtId="49" fontId="7" fillId="0" borderId="7" xfId="0" applyNumberFormat="1" applyFont="1" applyBorder="1"/>
    <xf numFmtId="0" fontId="7" fillId="0" borderId="7" xfId="0" applyFont="1" applyBorder="1"/>
    <xf numFmtId="4" fontId="7" fillId="0" borderId="7" xfId="0" applyNumberFormat="1" applyFont="1" applyBorder="1"/>
    <xf numFmtId="49" fontId="6" fillId="0" borderId="2" xfId="0" applyNumberFormat="1" applyFont="1" applyBorder="1"/>
    <xf numFmtId="49" fontId="7" fillId="0" borderId="2" xfId="0" applyNumberFormat="1" applyFont="1" applyBorder="1"/>
    <xf numFmtId="0" fontId="5" fillId="0" borderId="0" xfId="0" applyFont="1"/>
    <xf numFmtId="49" fontId="8" fillId="0" borderId="7" xfId="0" applyNumberFormat="1" applyFont="1" applyBorder="1"/>
    <xf numFmtId="0" fontId="8" fillId="0" borderId="7" xfId="0" applyFont="1" applyBorder="1"/>
    <xf numFmtId="4" fontId="8" fillId="0" borderId="7" xfId="0" applyNumberFormat="1" applyFont="1" applyBorder="1"/>
    <xf numFmtId="4" fontId="5" fillId="0" borderId="8" xfId="0" applyNumberFormat="1" applyFont="1" applyBorder="1"/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11" fillId="0" borderId="0" xfId="0" applyFont="1"/>
    <xf numFmtId="4" fontId="8" fillId="0" borderId="8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9"/>
  <sheetViews>
    <sheetView tabSelected="1" topLeftCell="A22" zoomScale="75" zoomScaleNormal="75" workbookViewId="0">
      <selection activeCell="B44" sqref="B44"/>
    </sheetView>
  </sheetViews>
  <sheetFormatPr defaultColWidth="9.08984375" defaultRowHeight="12.5"/>
  <cols>
    <col min="1" max="1" width="9.08984375" style="3"/>
    <col min="2" max="2" width="60.36328125" style="4" customWidth="1"/>
    <col min="3" max="3" width="15.26953125" style="5" hidden="1" customWidth="1"/>
    <col min="4" max="4" width="9.453125" style="4" hidden="1" customWidth="1"/>
    <col min="5" max="7" width="10.08984375" style="4" hidden="1" customWidth="1"/>
    <col min="8" max="8" width="11.54296875" style="6" hidden="1" customWidth="1"/>
    <col min="9" max="9" width="9.453125" style="4" hidden="1" customWidth="1"/>
    <col min="10" max="10" width="10.81640625" style="4" hidden="1" customWidth="1"/>
    <col min="11" max="11" width="10.08984375" style="4" hidden="1" customWidth="1"/>
    <col min="12" max="12" width="9.453125" style="4" hidden="1" customWidth="1"/>
    <col min="13" max="13" width="10.81640625" style="4" hidden="1" customWidth="1"/>
    <col min="14" max="14" width="10.6328125" style="4" hidden="1" customWidth="1"/>
    <col min="15" max="15" width="10.08984375" style="4" hidden="1" customWidth="1"/>
    <col min="16" max="16" width="15.1796875" style="7" customWidth="1"/>
    <col min="17" max="1024" width="9.08984375" style="4"/>
  </cols>
  <sheetData>
    <row r="1" spans="1:16" s="12" customFormat="1" ht="18">
      <c r="A1" s="8"/>
      <c r="B1" s="68" t="s">
        <v>0</v>
      </c>
      <c r="C1" s="10"/>
      <c r="D1" s="9"/>
      <c r="E1" s="9"/>
      <c r="F1" s="9"/>
      <c r="G1" s="9"/>
      <c r="H1" s="11"/>
      <c r="I1" s="9"/>
      <c r="J1" s="9"/>
      <c r="K1" s="9"/>
      <c r="L1" s="9"/>
      <c r="M1" s="9"/>
      <c r="N1" s="9"/>
      <c r="O1" s="9"/>
      <c r="P1" s="9"/>
    </row>
    <row r="3" spans="1:16" s="16" customFormat="1" ht="14.5">
      <c r="A3" s="13"/>
      <c r="B3" s="69" t="s">
        <v>1</v>
      </c>
      <c r="C3" s="14"/>
      <c r="D3" s="8"/>
      <c r="E3" s="8"/>
      <c r="F3" s="8"/>
      <c r="G3" s="8"/>
      <c r="H3" s="15"/>
      <c r="I3" s="8"/>
      <c r="J3" s="8"/>
      <c r="K3" s="8"/>
      <c r="L3" s="8"/>
      <c r="M3" s="8"/>
      <c r="N3" s="8"/>
      <c r="O3" s="8"/>
      <c r="P3" s="8"/>
    </row>
    <row r="4" spans="1:16" s="16" customFormat="1" ht="14.5">
      <c r="A4" s="17" t="s">
        <v>2</v>
      </c>
      <c r="B4" s="8"/>
      <c r="C4" s="1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15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19"/>
    </row>
    <row r="5" spans="1:16" s="16" customFormat="1" ht="14.5">
      <c r="A5" s="13"/>
      <c r="B5" s="69" t="s">
        <v>16</v>
      </c>
      <c r="C5" s="20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21"/>
    </row>
    <row r="6" spans="1:16" s="23" customFormat="1" ht="14.5" customHeight="1">
      <c r="A6" s="22" t="s">
        <v>17</v>
      </c>
      <c r="B6" s="23" t="s">
        <v>18</v>
      </c>
      <c r="C6" s="24" t="s">
        <v>19</v>
      </c>
      <c r="D6" s="25"/>
      <c r="E6" s="25">
        <f>2600+3900+2600+2600</f>
        <v>11700</v>
      </c>
      <c r="F6" s="25">
        <f>1300+3900+2600+1300</f>
        <v>9100</v>
      </c>
      <c r="G6" s="25">
        <f>1300+1300+1300+2600+2600</f>
        <v>9100</v>
      </c>
      <c r="H6" s="25">
        <f>31200+6500+3900+1300+2600+1000+300+1300+1300+1300+1300+1300</f>
        <v>53300</v>
      </c>
      <c r="I6" s="25"/>
      <c r="J6" s="25"/>
      <c r="K6" s="25"/>
      <c r="L6" s="25"/>
      <c r="M6" s="25"/>
      <c r="N6" s="25"/>
      <c r="O6" s="25"/>
      <c r="P6" s="21">
        <f>SUM(D6:O6)</f>
        <v>83200</v>
      </c>
    </row>
    <row r="7" spans="1:16" s="23" customFormat="1" ht="14">
      <c r="A7" s="22"/>
      <c r="B7" s="23" t="s">
        <v>20</v>
      </c>
      <c r="C7" s="24" t="s">
        <v>21</v>
      </c>
      <c r="D7" s="25"/>
      <c r="E7" s="25">
        <f>-2100</f>
        <v>-2100</v>
      </c>
      <c r="F7" s="25"/>
      <c r="G7" s="25"/>
      <c r="H7" s="25">
        <v>-17100</v>
      </c>
      <c r="I7" s="25"/>
      <c r="J7" s="25"/>
      <c r="K7" s="25"/>
      <c r="L7" s="25"/>
      <c r="M7" s="25"/>
      <c r="N7" s="25"/>
      <c r="O7" s="25"/>
      <c r="P7" s="21">
        <f>SUM(C7:O7)</f>
        <v>-19200</v>
      </c>
    </row>
    <row r="8" spans="1:16" s="23" customFormat="1" ht="14">
      <c r="A8" s="26" t="s">
        <v>22</v>
      </c>
      <c r="B8" s="23" t="s">
        <v>75</v>
      </c>
      <c r="C8" s="24" t="s">
        <v>24</v>
      </c>
      <c r="D8" s="25"/>
      <c r="E8" s="25"/>
      <c r="F8" s="25">
        <v>80.19</v>
      </c>
      <c r="G8" s="25"/>
      <c r="H8" s="25">
        <f>500+500</f>
        <v>1000</v>
      </c>
      <c r="I8" s="25">
        <v>12.66</v>
      </c>
      <c r="J8" s="25"/>
      <c r="K8" s="25"/>
      <c r="L8" s="25"/>
      <c r="M8" s="25"/>
      <c r="N8" s="25"/>
      <c r="O8" s="25"/>
      <c r="P8" s="27">
        <f>SUM(D8:O8)</f>
        <v>1092.8500000000001</v>
      </c>
    </row>
    <row r="9" spans="1:16" s="23" customFormat="1" ht="14">
      <c r="A9" s="26"/>
      <c r="B9" s="28" t="s">
        <v>25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>
        <f>SUM(P6:P8)</f>
        <v>65092.85</v>
      </c>
    </row>
    <row r="10" spans="1:16" s="23" customFormat="1" ht="14">
      <c r="A10" s="26"/>
      <c r="B10" s="1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</row>
    <row r="11" spans="1:16" s="23" customFormat="1" ht="14">
      <c r="A11" s="26"/>
      <c r="B11" s="64" t="s">
        <v>26</v>
      </c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1"/>
    </row>
    <row r="12" spans="1:16" s="23" customFormat="1" ht="14">
      <c r="A12" s="26" t="s">
        <v>27</v>
      </c>
      <c r="B12" s="23" t="s">
        <v>28</v>
      </c>
      <c r="C12" s="24" t="s">
        <v>29</v>
      </c>
      <c r="D12" s="25"/>
      <c r="E12" s="25"/>
      <c r="F12" s="25">
        <f>9844+2200</f>
        <v>12044</v>
      </c>
      <c r="G12" s="25"/>
      <c r="H12" s="25"/>
      <c r="I12" s="25"/>
      <c r="J12" s="25"/>
      <c r="K12" s="25"/>
      <c r="L12" s="25"/>
      <c r="M12" s="25"/>
      <c r="N12" s="25"/>
      <c r="O12" s="25"/>
      <c r="P12" s="34">
        <f t="shared" ref="P12:P20" si="0">SUM(D12:O12)</f>
        <v>12044</v>
      </c>
    </row>
    <row r="13" spans="1:16" s="23" customFormat="1" ht="14">
      <c r="A13" s="26" t="s">
        <v>30</v>
      </c>
      <c r="B13" s="23" t="s">
        <v>31</v>
      </c>
      <c r="C13" s="24" t="s">
        <v>32</v>
      </c>
      <c r="D13" s="25">
        <v>90</v>
      </c>
      <c r="E13" s="25">
        <v>6010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4">
        <f t="shared" si="0"/>
        <v>6100</v>
      </c>
    </row>
    <row r="14" spans="1:16" s="23" customFormat="1" ht="14" customHeight="1">
      <c r="A14" s="26" t="s">
        <v>33</v>
      </c>
      <c r="B14" s="23" t="s">
        <v>34</v>
      </c>
      <c r="C14" s="24" t="s">
        <v>35</v>
      </c>
      <c r="D14" s="25"/>
      <c r="E14" s="25"/>
      <c r="F14" s="25">
        <v>99.95</v>
      </c>
      <c r="G14" s="25"/>
      <c r="H14" s="25"/>
      <c r="I14" s="25"/>
      <c r="J14" s="25"/>
      <c r="K14" s="25">
        <v>540</v>
      </c>
      <c r="L14" s="25">
        <v>500</v>
      </c>
      <c r="M14" s="25">
        <v>779.4</v>
      </c>
      <c r="N14" s="25"/>
      <c r="O14" s="25">
        <f>779.4+109</f>
        <v>888.4</v>
      </c>
      <c r="P14" s="34">
        <f t="shared" si="0"/>
        <v>2807.75</v>
      </c>
    </row>
    <row r="15" spans="1:16" s="23" customFormat="1" ht="14">
      <c r="A15" s="26" t="s">
        <v>36</v>
      </c>
      <c r="B15" s="23" t="s">
        <v>37</v>
      </c>
      <c r="C15" s="24" t="s">
        <v>38</v>
      </c>
      <c r="D15" s="25"/>
      <c r="E15" s="25">
        <v>939.7</v>
      </c>
      <c r="F15" s="25"/>
      <c r="G15" s="25"/>
      <c r="H15" s="25"/>
      <c r="I15" s="25"/>
      <c r="J15" s="25"/>
      <c r="K15" s="23">
        <v>279.89999999999998</v>
      </c>
      <c r="L15" s="25">
        <v>219.9</v>
      </c>
      <c r="M15" s="25"/>
      <c r="N15" s="25"/>
      <c r="O15" s="25"/>
      <c r="P15" s="34">
        <f t="shared" si="0"/>
        <v>1439.5</v>
      </c>
    </row>
    <row r="16" spans="1:16" s="23" customFormat="1" ht="14">
      <c r="A16" s="26" t="s">
        <v>39</v>
      </c>
      <c r="B16" s="23" t="s">
        <v>40</v>
      </c>
      <c r="C16" s="24" t="s">
        <v>41</v>
      </c>
      <c r="D16" s="25"/>
      <c r="E16" s="25">
        <v>623.25</v>
      </c>
      <c r="F16" s="25"/>
      <c r="G16" s="25"/>
      <c r="H16" s="25">
        <f>7597.19-281.25</f>
        <v>7315.94</v>
      </c>
      <c r="I16" s="25"/>
      <c r="J16" s="25"/>
      <c r="K16" s="25"/>
      <c r="L16" s="25"/>
      <c r="M16" s="25"/>
      <c r="N16" s="25">
        <v>7597.19</v>
      </c>
      <c r="O16" s="25">
        <v>1498</v>
      </c>
      <c r="P16" s="34">
        <f t="shared" si="0"/>
        <v>17034.379999999997</v>
      </c>
    </row>
    <row r="17" spans="1:23" s="23" customFormat="1" ht="14">
      <c r="A17" s="26" t="s">
        <v>42</v>
      </c>
      <c r="B17" s="23" t="s">
        <v>43</v>
      </c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4">
        <f t="shared" si="0"/>
        <v>0</v>
      </c>
    </row>
    <row r="18" spans="1:23" s="23" customFormat="1" ht="14">
      <c r="A18" s="26" t="s">
        <v>44</v>
      </c>
      <c r="B18" s="23" t="s">
        <v>45</v>
      </c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4">
        <f t="shared" si="0"/>
        <v>0</v>
      </c>
    </row>
    <row r="19" spans="1:23" s="23" customFormat="1" ht="14" customHeight="1">
      <c r="A19" s="26" t="s">
        <v>46</v>
      </c>
      <c r="B19" s="23" t="s">
        <v>47</v>
      </c>
      <c r="C19" s="24" t="s">
        <v>48</v>
      </c>
      <c r="D19" s="25">
        <v>65</v>
      </c>
      <c r="E19" s="25">
        <f>180+1000</f>
        <v>1180</v>
      </c>
      <c r="F19" s="25"/>
      <c r="G19" s="25">
        <f>405+1200</f>
        <v>1605</v>
      </c>
      <c r="H19" s="25"/>
      <c r="I19" s="25">
        <v>1000</v>
      </c>
      <c r="J19" s="25"/>
      <c r="K19" s="25"/>
      <c r="L19" s="25"/>
      <c r="M19" s="25"/>
      <c r="N19" s="25"/>
      <c r="O19" s="25">
        <v>1250</v>
      </c>
      <c r="P19" s="34">
        <f t="shared" si="0"/>
        <v>5100</v>
      </c>
    </row>
    <row r="20" spans="1:23" s="23" customFormat="1" ht="14">
      <c r="A20" s="26" t="s">
        <v>49</v>
      </c>
      <c r="B20" s="23" t="s">
        <v>23</v>
      </c>
      <c r="C20" s="3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6">
        <f t="shared" si="0"/>
        <v>0</v>
      </c>
    </row>
    <row r="21" spans="1:23" s="23" customFormat="1" ht="14">
      <c r="A21" s="26"/>
      <c r="B21" s="28" t="s">
        <v>50</v>
      </c>
      <c r="C21" s="37"/>
      <c r="D21" s="28"/>
      <c r="E21" s="28"/>
      <c r="F21" s="28"/>
      <c r="G21" s="28"/>
      <c r="H21" s="38"/>
      <c r="I21" s="28"/>
      <c r="J21" s="28"/>
      <c r="K21" s="28"/>
      <c r="L21" s="28"/>
      <c r="M21" s="28"/>
      <c r="N21" s="28"/>
      <c r="O21" s="28"/>
      <c r="P21" s="31">
        <f>SUM(P12:P20)</f>
        <v>44525.63</v>
      </c>
    </row>
    <row r="22" spans="1:23" s="23" customFormat="1" ht="14">
      <c r="A22" s="26"/>
      <c r="B22" s="28"/>
      <c r="C22" s="39"/>
      <c r="D22" s="28"/>
      <c r="E22" s="28"/>
      <c r="F22" s="28"/>
      <c r="G22" s="28"/>
      <c r="H22" s="38"/>
      <c r="I22" s="28"/>
      <c r="J22" s="28"/>
      <c r="K22" s="28"/>
      <c r="L22" s="28"/>
      <c r="M22" s="28"/>
      <c r="N22" s="28"/>
      <c r="O22" s="28"/>
      <c r="P22" s="31"/>
    </row>
    <row r="23" spans="1:23" s="23" customFormat="1" ht="14">
      <c r="A23" s="26"/>
      <c r="B23" s="64" t="s">
        <v>51</v>
      </c>
      <c r="C23" s="40"/>
      <c r="D23" s="12"/>
      <c r="E23" s="12"/>
      <c r="F23" s="12"/>
      <c r="G23" s="12"/>
      <c r="H23" s="41"/>
      <c r="I23" s="12"/>
      <c r="J23" s="12"/>
      <c r="K23" s="12"/>
      <c r="L23" s="12"/>
      <c r="M23" s="12"/>
      <c r="N23" s="12"/>
      <c r="O23" s="12"/>
      <c r="P23" s="42">
        <f>SUM(P9-P21)</f>
        <v>20567.22</v>
      </c>
      <c r="V23" s="23" t="s">
        <v>52</v>
      </c>
    </row>
    <row r="24" spans="1:23" s="23" customFormat="1" ht="14">
      <c r="A24" s="26"/>
      <c r="B24" s="28"/>
      <c r="C24" s="39"/>
      <c r="D24" s="28"/>
      <c r="E24" s="28"/>
      <c r="F24" s="28"/>
      <c r="G24" s="28"/>
      <c r="H24" s="38"/>
      <c r="I24" s="28"/>
      <c r="J24" s="28"/>
      <c r="K24" s="28"/>
      <c r="L24" s="28"/>
      <c r="M24" s="28"/>
      <c r="N24" s="28"/>
      <c r="O24" s="28"/>
      <c r="P24" s="43"/>
    </row>
    <row r="25" spans="1:23" s="23" customFormat="1" ht="14">
      <c r="A25" s="26"/>
      <c r="B25" s="69" t="s">
        <v>53</v>
      </c>
      <c r="C25" s="14"/>
      <c r="D25" s="8"/>
      <c r="E25" s="8"/>
      <c r="F25" s="8"/>
      <c r="G25" s="8"/>
      <c r="H25" s="15"/>
      <c r="I25" s="8"/>
      <c r="J25" s="8"/>
      <c r="K25" s="8"/>
      <c r="L25" s="8"/>
      <c r="M25" s="8"/>
      <c r="N25" s="8"/>
      <c r="O25" s="8"/>
      <c r="P25" s="8"/>
    </row>
    <row r="26" spans="1:23" s="23" customFormat="1" ht="14">
      <c r="A26" s="26"/>
      <c r="B26" s="28"/>
      <c r="C26" s="39"/>
      <c r="D26" s="28"/>
      <c r="E26" s="28"/>
      <c r="F26" s="28"/>
      <c r="G26" s="28"/>
      <c r="H26" s="38"/>
      <c r="I26" s="28"/>
      <c r="J26" s="28"/>
      <c r="K26" s="28"/>
      <c r="L26" s="28"/>
      <c r="M26" s="28"/>
      <c r="N26" s="28"/>
      <c r="O26" s="28"/>
      <c r="P26" s="43"/>
    </row>
    <row r="27" spans="1:23" s="23" customFormat="1" ht="14.5">
      <c r="A27" s="26"/>
      <c r="B27" s="70" t="s">
        <v>81</v>
      </c>
      <c r="C27" s="45"/>
      <c r="D27" s="44"/>
      <c r="E27" s="44"/>
      <c r="F27" s="44"/>
      <c r="G27" s="44"/>
      <c r="H27" s="46"/>
      <c r="I27" s="44"/>
      <c r="J27" s="44"/>
      <c r="K27" s="44"/>
      <c r="L27" s="44"/>
      <c r="M27" s="44"/>
      <c r="N27" s="44"/>
      <c r="O27" s="44"/>
      <c r="P27" s="43">
        <v>166622.07999999999</v>
      </c>
    </row>
    <row r="28" spans="1:23" s="23" customFormat="1" ht="14">
      <c r="A28" s="26"/>
      <c r="B28" s="47" t="s">
        <v>54</v>
      </c>
      <c r="C28" s="48"/>
      <c r="D28" s="12"/>
      <c r="E28" s="12"/>
      <c r="F28" s="12"/>
      <c r="G28" s="12"/>
      <c r="H28" s="41"/>
      <c r="I28" s="12"/>
      <c r="J28" s="12"/>
      <c r="K28" s="12"/>
      <c r="L28" s="12"/>
      <c r="M28" s="12"/>
      <c r="N28" s="12"/>
      <c r="O28" s="12"/>
      <c r="P28" s="43">
        <f>P9-P21</f>
        <v>20567.22</v>
      </c>
      <c r="T28" s="23" t="s">
        <v>52</v>
      </c>
    </row>
    <row r="29" spans="1:23" s="23" customFormat="1" ht="14">
      <c r="A29" s="26"/>
      <c r="C29" s="49"/>
      <c r="H29" s="34"/>
      <c r="P29" s="19"/>
    </row>
    <row r="30" spans="1:23" s="23" customFormat="1" ht="14">
      <c r="A30" s="26"/>
      <c r="B30" s="23" t="s">
        <v>55</v>
      </c>
      <c r="C30" s="49"/>
      <c r="H30" s="34"/>
      <c r="P30" s="66">
        <f>SUM(P27:P28)</f>
        <v>187189.3</v>
      </c>
    </row>
    <row r="31" spans="1:23" s="23" customFormat="1" ht="14">
      <c r="A31" s="26"/>
      <c r="B31"/>
      <c r="C31" s="49"/>
      <c r="H31" s="34"/>
      <c r="P31"/>
      <c r="T31" s="23" t="s">
        <v>52</v>
      </c>
      <c r="W31" s="23" t="s">
        <v>52</v>
      </c>
    </row>
    <row r="32" spans="1:23" s="23" customFormat="1" ht="14">
      <c r="A32" s="26"/>
      <c r="B32" s="28" t="s">
        <v>56</v>
      </c>
      <c r="C32" s="49"/>
      <c r="H32" s="34"/>
      <c r="P32" s="43"/>
    </row>
    <row r="33" spans="1:20" s="23" customFormat="1" ht="14">
      <c r="A33" s="26"/>
      <c r="B33" s="23" t="s">
        <v>57</v>
      </c>
      <c r="C33" s="49"/>
      <c r="H33" s="34"/>
      <c r="P33" s="43">
        <v>0</v>
      </c>
      <c r="T33" s="23" t="s">
        <v>52</v>
      </c>
    </row>
    <row r="34" spans="1:20" s="23" customFormat="1" ht="14">
      <c r="A34" s="26" t="s">
        <v>76</v>
      </c>
      <c r="B34" s="23" t="s">
        <v>78</v>
      </c>
      <c r="C34" s="49" t="s">
        <v>58</v>
      </c>
      <c r="E34" s="34">
        <f>2100</f>
        <v>2100</v>
      </c>
      <c r="F34" s="23">
        <v>0.31</v>
      </c>
      <c r="H34" s="34">
        <v>17100</v>
      </c>
      <c r="I34" s="23">
        <v>0.16</v>
      </c>
      <c r="P34" s="43">
        <f>SUM(C34:O34)</f>
        <v>19200.47</v>
      </c>
    </row>
    <row r="35" spans="1:20" s="23" customFormat="1" ht="14">
      <c r="A35" s="26" t="s">
        <v>77</v>
      </c>
      <c r="B35" s="23" t="s">
        <v>79</v>
      </c>
      <c r="C35" s="49" t="s">
        <v>59</v>
      </c>
      <c r="H35" s="34">
        <v>599.9</v>
      </c>
      <c r="P35" s="50">
        <f>SUM(C35:O35)</f>
        <v>599.9</v>
      </c>
    </row>
    <row r="36" spans="1:20" s="23" customFormat="1" ht="14">
      <c r="A36" s="26"/>
      <c r="B36" s="64" t="s">
        <v>51</v>
      </c>
      <c r="C36" s="49"/>
      <c r="H36" s="34"/>
      <c r="P36" s="43">
        <f>P33+P34-P35</f>
        <v>18600.57</v>
      </c>
    </row>
    <row r="37" spans="1:20" s="23" customFormat="1" ht="14">
      <c r="A37" s="26"/>
      <c r="C37" s="49"/>
      <c r="H37" s="34"/>
      <c r="P37" s="43"/>
    </row>
    <row r="38" spans="1:20" s="23" customFormat="1" ht="14.5" thickBot="1">
      <c r="A38" s="26"/>
      <c r="B38" s="23" t="s">
        <v>60</v>
      </c>
      <c r="C38" s="51"/>
      <c r="D38" s="52"/>
      <c r="E38" s="52"/>
      <c r="F38" s="52"/>
      <c r="G38" s="52"/>
      <c r="H38" s="53"/>
      <c r="I38" s="52"/>
      <c r="J38" s="52"/>
      <c r="K38" s="52"/>
      <c r="L38" s="52"/>
      <c r="M38" s="52"/>
      <c r="N38" s="52"/>
      <c r="O38" s="52"/>
      <c r="P38" s="65">
        <f>P33+P34-P35</f>
        <v>18600.57</v>
      </c>
    </row>
    <row r="39" spans="1:20" s="23" customFormat="1" ht="14">
      <c r="A39" s="26"/>
      <c r="C39" s="49"/>
      <c r="H39" s="34"/>
      <c r="P39" s="43"/>
    </row>
    <row r="40" spans="1:20" s="23" customFormat="1" ht="14">
      <c r="A40" s="26"/>
      <c r="B40" s="64" t="s">
        <v>61</v>
      </c>
      <c r="C40" s="40"/>
      <c r="D40" s="12"/>
      <c r="E40" s="12"/>
      <c r="F40" s="12"/>
      <c r="G40" s="12"/>
      <c r="H40" s="41"/>
      <c r="I40" s="12"/>
      <c r="J40" s="12"/>
      <c r="K40" s="12"/>
      <c r="L40" s="12"/>
      <c r="M40" s="12"/>
      <c r="N40" s="12"/>
      <c r="O40" s="12"/>
      <c r="P40" s="43"/>
      <c r="Q40" s="28"/>
    </row>
    <row r="41" spans="1:20" s="23" customFormat="1" ht="14">
      <c r="A41" s="26"/>
      <c r="B41" s="47" t="s">
        <v>62</v>
      </c>
      <c r="C41" s="5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43">
        <v>67669.73</v>
      </c>
      <c r="Q41" s="28"/>
    </row>
    <row r="42" spans="1:20" s="23" customFormat="1" ht="14">
      <c r="A42" s="26" t="s">
        <v>63</v>
      </c>
      <c r="B42" s="23" t="s">
        <v>80</v>
      </c>
      <c r="C42" s="55" t="s">
        <v>64</v>
      </c>
      <c r="D42" s="25"/>
      <c r="E42" s="25"/>
      <c r="F42" s="25">
        <v>28.69</v>
      </c>
      <c r="G42" s="25"/>
      <c r="H42" s="25"/>
      <c r="I42" s="25">
        <v>4.07</v>
      </c>
      <c r="J42" s="25"/>
      <c r="K42" s="25"/>
      <c r="L42" s="25"/>
      <c r="M42" s="25"/>
      <c r="N42" s="25"/>
      <c r="O42" s="25"/>
      <c r="P42" s="34">
        <f>SUM(D42:O42)</f>
        <v>32.760000000000005</v>
      </c>
    </row>
    <row r="43" spans="1:20" s="23" customFormat="1" ht="14" customHeight="1">
      <c r="A43" s="26" t="s">
        <v>65</v>
      </c>
      <c r="B43" s="23" t="s">
        <v>82</v>
      </c>
      <c r="C43" s="35" t="s">
        <v>66</v>
      </c>
      <c r="D43" s="25">
        <f>3036.11+2024.08+1012.04</f>
        <v>6072.2300000000005</v>
      </c>
      <c r="E43" s="25">
        <f>2024.08+4188.78+1152.66</f>
        <v>7365.5199999999995</v>
      </c>
      <c r="F43" s="25">
        <v>1152.6600000000001</v>
      </c>
      <c r="G43" s="25"/>
      <c r="H43" s="25"/>
      <c r="I43" s="25"/>
      <c r="J43" s="25"/>
      <c r="K43" s="25"/>
      <c r="L43" s="25"/>
      <c r="M43" s="25"/>
      <c r="N43" s="25">
        <v>4048.15</v>
      </c>
      <c r="O43" s="25"/>
      <c r="P43" s="36">
        <f>SUM(D43:O43)</f>
        <v>18638.560000000001</v>
      </c>
    </row>
    <row r="44" spans="1:20" s="23" customFormat="1" ht="14">
      <c r="A44" s="26"/>
      <c r="B44" s="56" t="s">
        <v>51</v>
      </c>
      <c r="C44" s="49"/>
      <c r="H44" s="34"/>
      <c r="P44" s="34">
        <f>SUM(P42-P43)</f>
        <v>-18605.800000000003</v>
      </c>
    </row>
    <row r="45" spans="1:20" s="23" customFormat="1" ht="14">
      <c r="A45" s="26"/>
      <c r="B45" s="23" t="s">
        <v>52</v>
      </c>
      <c r="C45" s="49"/>
      <c r="H45" s="34"/>
      <c r="P45" s="43" t="s">
        <v>52</v>
      </c>
    </row>
    <row r="46" spans="1:20" s="23" customFormat="1" ht="14.5" thickBot="1">
      <c r="A46" s="26"/>
      <c r="B46" s="71" t="s">
        <v>67</v>
      </c>
      <c r="C46" s="57"/>
      <c r="D46" s="58"/>
      <c r="E46" s="58"/>
      <c r="F46" s="58"/>
      <c r="G46" s="58"/>
      <c r="H46" s="59"/>
      <c r="I46" s="58"/>
      <c r="J46" s="58"/>
      <c r="K46" s="58"/>
      <c r="L46" s="58"/>
      <c r="M46" s="58"/>
      <c r="N46" s="58"/>
      <c r="O46" s="58"/>
      <c r="P46" s="60">
        <f>SUM(P41+P42-P43)</f>
        <v>49063.929999999993</v>
      </c>
    </row>
    <row r="47" spans="1:20" s="23" customFormat="1" ht="14">
      <c r="A47" s="26"/>
      <c r="B47" s="12" t="s">
        <v>52</v>
      </c>
      <c r="C47" s="40"/>
      <c r="D47" s="12"/>
      <c r="E47" s="12"/>
      <c r="F47" s="12"/>
      <c r="G47" s="12"/>
      <c r="H47" s="41"/>
      <c r="I47" s="12"/>
      <c r="J47" s="12"/>
      <c r="K47" s="12"/>
      <c r="L47" s="12"/>
      <c r="M47" s="12"/>
      <c r="N47" s="12"/>
      <c r="O47" s="12"/>
      <c r="P47" s="19" t="s">
        <v>52</v>
      </c>
    </row>
    <row r="48" spans="1:20" s="2" customFormat="1" ht="14">
      <c r="A48" s="8"/>
      <c r="B48" s="61" t="s">
        <v>68</v>
      </c>
      <c r="C48" s="62"/>
      <c r="D48" s="61"/>
      <c r="E48" s="61"/>
      <c r="F48" s="61"/>
      <c r="G48" s="61"/>
      <c r="H48" s="63"/>
      <c r="I48" s="61"/>
      <c r="J48" s="61"/>
      <c r="K48" s="61"/>
      <c r="L48" s="61"/>
      <c r="M48" s="61"/>
      <c r="N48" s="61"/>
      <c r="O48" s="61"/>
      <c r="P48" s="19"/>
    </row>
    <row r="49" spans="1:267" s="2" customFormat="1" ht="14">
      <c r="A49" s="8"/>
      <c r="B49" s="61" t="s">
        <v>69</v>
      </c>
      <c r="C49" s="62"/>
      <c r="D49" s="61"/>
      <c r="E49" s="61"/>
      <c r="F49" s="61"/>
      <c r="G49" s="61"/>
      <c r="H49" s="63"/>
      <c r="I49" s="61"/>
      <c r="J49" s="61"/>
      <c r="K49" s="61"/>
      <c r="L49" s="61"/>
      <c r="M49" s="61"/>
      <c r="N49" s="61"/>
      <c r="O49" s="61"/>
      <c r="P49" s="19"/>
    </row>
    <row r="50" spans="1:267" s="1" customFormat="1" ht="14">
      <c r="A50" s="2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1:267" s="1" customFormat="1" ht="14">
      <c r="A51" s="26"/>
      <c r="B51" s="1" t="s">
        <v>70</v>
      </c>
      <c r="J51" s="1" t="s">
        <v>52</v>
      </c>
    </row>
    <row r="52" spans="1:267" s="1" customFormat="1" ht="14">
      <c r="A52" s="26"/>
      <c r="B52" s="1" t="s">
        <v>71</v>
      </c>
    </row>
    <row r="53" spans="1:267" s="1" customFormat="1" ht="14">
      <c r="A53" s="26"/>
      <c r="B53" s="1" t="s">
        <v>72</v>
      </c>
    </row>
    <row r="54" spans="1:267" s="1" customFormat="1" ht="14">
      <c r="A54" s="26"/>
      <c r="B54" s="12"/>
      <c r="C54" s="40"/>
      <c r="D54" s="12"/>
      <c r="E54" s="12"/>
      <c r="F54" s="12"/>
      <c r="G54" s="12"/>
      <c r="H54" s="41"/>
      <c r="I54" s="12"/>
      <c r="J54" s="12"/>
      <c r="K54" s="12"/>
      <c r="L54" s="12"/>
      <c r="M54" s="12"/>
      <c r="N54" s="12"/>
      <c r="O54" s="12"/>
      <c r="P54" s="41"/>
    </row>
    <row r="55" spans="1:267" s="1" customFormat="1" ht="14">
      <c r="A55" s="26"/>
      <c r="B55" s="67" t="s">
        <v>73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1:267" ht="14">
      <c r="B56" s="67" t="s">
        <v>74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  <c r="IX56" s="67"/>
      <c r="IY56" s="67"/>
      <c r="IZ56" s="67"/>
      <c r="JA56" s="67"/>
      <c r="JB56" s="67"/>
      <c r="JC56" s="67"/>
      <c r="JD56" s="67"/>
      <c r="JE56" s="67"/>
      <c r="JF56" s="67"/>
      <c r="JG56" s="1"/>
    </row>
    <row r="57" spans="1:267" ht="14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9" spans="1:267" ht="14">
      <c r="P59" s="41"/>
    </row>
  </sheetData>
  <mergeCells count="54">
    <mergeCell ref="IM56:IQ56"/>
    <mergeCell ref="IR56:IV56"/>
    <mergeCell ref="IW56:JA56"/>
    <mergeCell ref="JB56:JF56"/>
    <mergeCell ref="B57:P57"/>
    <mergeCell ref="HN56:HR56"/>
    <mergeCell ref="HS56:HW56"/>
    <mergeCell ref="HX56:IB56"/>
    <mergeCell ref="IC56:IG56"/>
    <mergeCell ref="IH56:IL56"/>
    <mergeCell ref="GO56:GS56"/>
    <mergeCell ref="GT56:GX56"/>
    <mergeCell ref="GY56:HC56"/>
    <mergeCell ref="HD56:HH56"/>
    <mergeCell ref="HI56:HM56"/>
    <mergeCell ref="FP56:FT56"/>
    <mergeCell ref="FZ56:GD56"/>
    <mergeCell ref="GE56:GI56"/>
    <mergeCell ref="GJ56:GN56"/>
    <mergeCell ref="EQ56:EU56"/>
    <mergeCell ref="EV56:EZ56"/>
    <mergeCell ref="FA56:FE56"/>
    <mergeCell ref="FF56:FJ56"/>
    <mergeCell ref="FK56:FO56"/>
    <mergeCell ref="DW56:EA56"/>
    <mergeCell ref="EB56:EF56"/>
    <mergeCell ref="EG56:EK56"/>
    <mergeCell ref="EL56:EP56"/>
    <mergeCell ref="FU56:FY56"/>
    <mergeCell ref="CX56:DB56"/>
    <mergeCell ref="DC56:DG56"/>
    <mergeCell ref="DH56:DL56"/>
    <mergeCell ref="DM56:DQ56"/>
    <mergeCell ref="DR56:DV56"/>
    <mergeCell ref="BY56:CC56"/>
    <mergeCell ref="CD56:CH56"/>
    <mergeCell ref="CI56:CM56"/>
    <mergeCell ref="CN56:CR56"/>
    <mergeCell ref="CS56:CW56"/>
    <mergeCell ref="AZ56:BD56"/>
    <mergeCell ref="BE56:BI56"/>
    <mergeCell ref="BJ56:BN56"/>
    <mergeCell ref="BO56:BS56"/>
    <mergeCell ref="BT56:BX56"/>
    <mergeCell ref="AA56:AE56"/>
    <mergeCell ref="AF56:AJ56"/>
    <mergeCell ref="AK56:AO56"/>
    <mergeCell ref="AP56:AT56"/>
    <mergeCell ref="AU56:AY56"/>
    <mergeCell ref="B50:P50"/>
    <mergeCell ref="B55:P55"/>
    <mergeCell ref="B56:P56"/>
    <mergeCell ref="Q56:U56"/>
    <mergeCell ref="V56:Z56"/>
  </mergeCells>
  <pageMargins left="0.78740157480314965" right="0.78740157480314965" top="0.19685039370078741" bottom="0.27559055118110237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 2017</vt:lpstr>
      <vt:lpstr>'Regnskab 2017'!Udskriftsområde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</dc:creator>
  <dc:description/>
  <cp:lastModifiedBy>pouljohansen39@gmail.com</cp:lastModifiedBy>
  <cp:revision>225</cp:revision>
  <cp:lastPrinted>2026-01-09T09:27:16Z</cp:lastPrinted>
  <dcterms:created xsi:type="dcterms:W3CDTF">2006-03-09T15:11:24Z</dcterms:created>
  <dcterms:modified xsi:type="dcterms:W3CDTF">2026-01-09T09:27:26Z</dcterms:modified>
  <dc:language>da-DK</dc:language>
</cp:coreProperties>
</file>